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ustos e Preço" sheetId="2" state="visible" r:id="rId2"/>
    <sheet name="Passageiros" sheetId="3" state="visible" r:id="rId3"/>
    <sheet name="Mapa de Poltron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11">
    <font>
      <name val="Calibri"/>
      <family val="2"/>
      <color theme="1"/>
      <sz val="11"/>
      <scheme val="minor"/>
    </font>
    <font>
      <b val="1"/>
      <color rgb="00143678"/>
      <sz val="18"/>
    </font>
    <font>
      <i val="1"/>
      <color rgb="006B7280"/>
    </font>
    <font>
      <color rgb="006B7280"/>
    </font>
    <font>
      <b val="1"/>
      <color rgb="00143678"/>
    </font>
    <font>
      <b val="1"/>
      <color rgb="00FFFFFF"/>
    </font>
    <font>
      <b val="1"/>
    </font>
    <font>
      <b val="1"/>
      <color rgb="00143678"/>
      <sz val="16"/>
    </font>
    <font/>
    <font>
      <b val="1"/>
      <color rgb="00FFFFFF"/>
      <sz val="9"/>
    </font>
    <font>
      <color rgb="009CA3AF"/>
    </font>
  </fonts>
  <fills count="6">
    <fill>
      <patternFill/>
    </fill>
    <fill>
      <patternFill patternType="gray125"/>
    </fill>
    <fill>
      <patternFill patternType="solid">
        <fgColor rgb="00143678"/>
      </patternFill>
    </fill>
    <fill>
      <patternFill patternType="solid">
        <fgColor rgb="00F3F4F6"/>
      </patternFill>
    </fill>
    <fill>
      <patternFill patternType="solid">
        <fgColor rgb="00DBEAFE"/>
      </patternFill>
    </fill>
    <fill>
      <patternFill patternType="solid">
        <fgColor rgb="0037415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8" fillId="0" borderId="0" pivotButton="0" quotePrefix="0" xfId="0"/>
    <xf numFmtId="164" fontId="0" fillId="4" borderId="1" pivotButton="0" quotePrefix="0" xfId="0"/>
    <xf numFmtId="0" fontId="6" fillId="0" borderId="0" pivotButton="0" quotePrefix="0" xfId="0"/>
    <xf numFmtId="164" fontId="6" fillId="0" borderId="1" pivotButton="0" quotePrefix="0" xfId="0"/>
    <xf numFmtId="1" fontId="0" fillId="4" borderId="1" pivotButton="0" quotePrefix="0" xfId="0"/>
    <xf numFmtId="9" fontId="0" fillId="4" borderId="1" pivotButton="0" quotePrefix="0" xfId="0"/>
    <xf numFmtId="1" fontId="0" fillId="0" borderId="1" pivotButton="0" quotePrefix="0" xfId="0"/>
    <xf numFmtId="164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6" fillId="0" borderId="0" pivotButton="0" quotePrefix="0" xfId="0"/>
    <xf numFmtId="0" fontId="5" fillId="5" borderId="0" applyAlignment="1" pivotButton="0" quotePrefix="0" xfId="0">
      <alignment horizontal="center"/>
    </xf>
    <xf numFmtId="0" fontId="10" fillId="0" borderId="0" pivotButton="0" quotePrefix="0" xfId="0"/>
    <xf numFmtId="0" fontId="9" fillId="2" borderId="0" applyAlignment="1" pivotButton="0" quotePrefix="0" xfId="0">
      <alignment horizontal="center"/>
    </xf>
    <xf numFmtId="0" fontId="0" fillId="0" borderId="1" applyAlignment="1" pivotButton="0" quotePrefix="0" xfId="0">
      <alignment horizontal="center" wrapText="1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dxfs count="4">
    <dxf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  <dxf>
      <fill>
        <patternFill patternType="solid">
          <fgColor rgb="00FCA5A5"/>
        </patternFill>
      </fill>
    </dxf>
    <dxf>
      <font>
        <color rgb="0015803D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up.tur.br/?utm_source=planilha&amp;utm_medium=download&amp;utm_campaign=planilha_excursa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Planilha de Excursão — UPTUR</t>
        </is>
      </c>
    </row>
    <row r="2">
      <c r="A2" s="2" t="inlineStr">
        <is>
          <t>Grátis para usar e compartilhar. Mais ferramentas em www.up.tur.br</t>
        </is>
      </c>
    </row>
    <row r="3">
      <c r="A3" s="3" t="inlineStr"/>
    </row>
    <row r="4">
      <c r="A4" s="3" t="inlineStr">
        <is>
          <t>1. Aba 'Custos e Preço': preencha os custos da viagem. A planilha calcula o preço mínimo por passageiro e o lucro previsto.</t>
        </is>
      </c>
    </row>
    <row r="5">
      <c r="A5" s="3" t="inlineStr">
        <is>
          <t>2. Aba 'Passageiros': a cada venda, preencha nome, telefone, cidade de embarque, poltrona, valor e quanto já pagou.</t>
        </is>
      </c>
    </row>
    <row r="6">
      <c r="A6" s="3" t="inlineStr">
        <is>
          <t xml:space="preserve">    A coluna 'Falta pagar' e a 'Situação' são calculadas sozinhas. Pendentes ficam em vermelho.</t>
        </is>
      </c>
    </row>
    <row r="7">
      <c r="A7" s="3" t="inlineStr">
        <is>
          <t>3. Aba 'Mapa de Poltronas': é preenchida automaticamente com o nome de quem está em cada poltrona.</t>
        </is>
      </c>
    </row>
    <row r="8">
      <c r="A8" s="3" t="inlineStr">
        <is>
          <t xml:space="preserve">    Poltronas livres ficam em verde. Se duas pessoas estiverem na mesma poltrona, a aba Passageiros avisa.</t>
        </is>
      </c>
    </row>
    <row r="9">
      <c r="A9" s="3" t="inlineStr">
        <is>
          <t>4. No dia da viagem, use a coluna 'Embarcou?' da aba Passageiros como lista de embarque.</t>
        </is>
      </c>
    </row>
    <row r="10">
      <c r="A10" s="3" t="inlineStr"/>
    </row>
    <row r="11">
      <c r="A11" s="4" t="inlineStr">
        <is>
          <t>Google Planilhas: Arquivo &gt; Importar &gt; Fazer upload deste arquivo.</t>
        </is>
      </c>
    </row>
    <row r="12">
      <c r="A12" s="3" t="inlineStr"/>
    </row>
    <row r="13">
      <c r="A13" s="5" t="inlineStr">
        <is>
          <t>Cansou da planilha? No UPTUR o cliente escolhe a poltrona, paga por Pix e recebe QR Code de embarque.</t>
        </is>
      </c>
    </row>
    <row r="14">
      <c r="A14" s="5" t="inlineStr">
        <is>
          <t>Teste grátis por 1 mês: https://www.up.tur.br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50" customWidth="1" min="3" max="3"/>
  </cols>
  <sheetData>
    <row r="1">
      <c r="A1" s="6" t="inlineStr">
        <is>
          <t>Custos e preço da excursão</t>
        </is>
      </c>
    </row>
    <row r="2">
      <c r="A2" s="7" t="inlineStr">
        <is>
          <t>Preencha as células azuis. As outras são calculadas.</t>
        </is>
      </c>
    </row>
    <row r="4">
      <c r="A4" s="8" t="inlineStr">
        <is>
          <t>Custos fixos da viagem (não mudam com o nº de passageiros)</t>
        </is>
      </c>
      <c r="B4" s="9" t="n"/>
      <c r="C4" s="9" t="n"/>
    </row>
    <row r="5">
      <c r="A5" s="10" t="inlineStr">
        <is>
          <t>Fretamento do ônibus</t>
        </is>
      </c>
      <c r="B5" s="11" t="n">
        <v>0</v>
      </c>
      <c r="C5" s="7" t="inlineStr">
        <is>
          <t>Valor total cobrado pela empresa de ônibus</t>
        </is>
      </c>
    </row>
    <row r="6">
      <c r="A6" s="10" t="inlineStr">
        <is>
          <t>Motorista extra / diárias</t>
        </is>
      </c>
      <c r="B6" s="11" t="n">
        <v>0</v>
      </c>
      <c r="C6" s="7" t="inlineStr"/>
    </row>
    <row r="7">
      <c r="A7" s="10" t="inlineStr">
        <is>
          <t>Pedágios</t>
        </is>
      </c>
      <c r="B7" s="11" t="n">
        <v>0</v>
      </c>
      <c r="C7" s="7" t="inlineStr"/>
    </row>
    <row r="8">
      <c r="A8" s="10" t="inlineStr">
        <is>
          <t>Estacionamento / taxas de entrada na cidade</t>
        </is>
      </c>
      <c r="B8" s="11" t="n">
        <v>0</v>
      </c>
      <c r="C8" s="7" t="inlineStr"/>
    </row>
    <row r="9">
      <c r="A9" s="10" t="inlineStr">
        <is>
          <t>Guia / coordenador</t>
        </is>
      </c>
      <c r="B9" s="11" t="n">
        <v>0</v>
      </c>
      <c r="C9" s="7" t="inlineStr"/>
    </row>
    <row r="10">
      <c r="A10" s="10" t="inlineStr">
        <is>
          <t>Divulgação</t>
        </is>
      </c>
      <c r="B10" s="11" t="n">
        <v>0</v>
      </c>
      <c r="C10" s="7" t="inlineStr"/>
    </row>
    <row r="11">
      <c r="A11" s="10" t="inlineStr">
        <is>
          <t>Outros custos fixos</t>
        </is>
      </c>
      <c r="B11" s="11" t="n">
        <v>0</v>
      </c>
      <c r="C11" s="7" t="inlineStr"/>
    </row>
    <row r="12">
      <c r="A12" s="12" t="inlineStr">
        <is>
          <t>Total de custos fixos</t>
        </is>
      </c>
      <c r="B12" s="13">
        <f>SUM(B5:B11)</f>
        <v/>
      </c>
      <c r="C12" s="7" t="inlineStr"/>
    </row>
    <row r="14">
      <c r="A14" s="8" t="inlineStr">
        <is>
          <t>Custos por passageiro</t>
        </is>
      </c>
      <c r="B14" s="9" t="n"/>
      <c r="C14" s="9" t="n"/>
    </row>
    <row r="15">
      <c r="A15" s="10" t="inlineStr">
        <is>
          <t>Hospedagem por pessoa</t>
        </is>
      </c>
      <c r="B15" s="11" t="n">
        <v>0</v>
      </c>
      <c r="C15" s="7" t="inlineStr">
        <is>
          <t>Divida o valor do quarto pelo nº de ocupantes</t>
        </is>
      </c>
    </row>
    <row r="16">
      <c r="A16" s="10" t="inlineStr">
        <is>
          <t>Ingressos / passeios por pessoa</t>
        </is>
      </c>
      <c r="B16" s="11" t="n">
        <v>0</v>
      </c>
      <c r="C16" s="7" t="inlineStr"/>
    </row>
    <row r="17">
      <c r="A17" s="10" t="inlineStr">
        <is>
          <t>Seguro viagem por pessoa</t>
        </is>
      </c>
      <c r="B17" s="11" t="n">
        <v>0</v>
      </c>
      <c r="C17" s="7" t="inlineStr"/>
    </row>
    <row r="18">
      <c r="A18" s="10" t="inlineStr">
        <is>
          <t>Brindes / alimentação por pessoa</t>
        </is>
      </c>
      <c r="B18" s="11" t="n">
        <v>0</v>
      </c>
      <c r="C18" s="7" t="inlineStr"/>
    </row>
    <row r="19">
      <c r="A19" s="12" t="inlineStr">
        <is>
          <t>Total por passageiro</t>
        </is>
      </c>
      <c r="B19" s="13">
        <f>SUM(B15:B18)</f>
        <v/>
      </c>
      <c r="C19" s="7" t="inlineStr"/>
    </row>
    <row r="21">
      <c r="A21" s="8" t="inlineStr">
        <is>
          <t>Ocupação e margem</t>
        </is>
      </c>
      <c r="B21" s="9" t="n"/>
      <c r="C21" s="9" t="n"/>
    </row>
    <row r="22">
      <c r="A22" s="10" t="inlineStr">
        <is>
          <t>Poltronas à venda</t>
        </is>
      </c>
      <c r="B22" s="14" t="n">
        <v>46</v>
      </c>
      <c r="C22" s="7" t="inlineStr">
        <is>
          <t>Descontar poltronas de guia e coordenador</t>
        </is>
      </c>
    </row>
    <row r="23">
      <c r="A23" s="10" t="inlineStr">
        <is>
          <t>Ocupação mínima para pagar a viagem</t>
        </is>
      </c>
      <c r="B23" s="15" t="n">
        <v>0.8</v>
      </c>
      <c r="C23" s="7" t="inlineStr">
        <is>
          <t>Calcule com margem: se só 80% vender, ainda não tem prejuízo</t>
        </is>
      </c>
    </row>
    <row r="24">
      <c r="A24" s="10" t="inlineStr">
        <is>
          <t>Margem de lucro desejada</t>
        </is>
      </c>
      <c r="B24" s="15" t="n">
        <v>0.2</v>
      </c>
      <c r="C24" s="7" t="inlineStr"/>
    </row>
    <row r="26">
      <c r="A26" s="8" t="inlineStr">
        <is>
          <t>Resultado</t>
        </is>
      </c>
      <c r="B26" s="9" t="n"/>
      <c r="C26" s="9" t="n"/>
    </row>
    <row r="27">
      <c r="A27" s="10" t="inlineStr">
        <is>
          <t>Passageiros para empatar (ocupação mínima)</t>
        </is>
      </c>
      <c r="B27" s="16">
        <f>ROUNDUP(B22*B23,0)</f>
        <v/>
      </c>
      <c r="C27" s="7" t="inlineStr"/>
    </row>
    <row r="28">
      <c r="A28" s="12" t="inlineStr">
        <is>
          <t>Preço mínimo por passageiro (sem lucro)</t>
        </is>
      </c>
      <c r="B28" s="13">
        <f>IFERROR(B12/B27+B19,0)</f>
        <v/>
      </c>
      <c r="C28" s="7" t="inlineStr"/>
    </row>
    <row r="29">
      <c r="A29" s="12" t="inlineStr">
        <is>
          <t>Preço sugerido por passageiro (com margem)</t>
        </is>
      </c>
      <c r="B29" s="13">
        <f>B28*(1+B24)</f>
        <v/>
      </c>
      <c r="C29" s="7" t="inlineStr">
        <is>
          <t>Arredonde para um valor fácil de divulgar</t>
        </is>
      </c>
    </row>
    <row r="31">
      <c r="A31" s="8" t="inlineStr">
        <is>
          <t>Situação atual (puxa da aba Passageiros)</t>
        </is>
      </c>
      <c r="B31" s="9" t="n"/>
      <c r="C31" s="9" t="n"/>
    </row>
    <row r="32">
      <c r="A32" s="10" t="inlineStr">
        <is>
          <t>Passageiros vendidos</t>
        </is>
      </c>
      <c r="B32" s="16">
        <f>COUNTA(Passageiros!B2:B47)</f>
        <v/>
      </c>
      <c r="C32" s="7" t="inlineStr"/>
    </row>
    <row r="33">
      <c r="A33" s="10" t="inlineStr">
        <is>
          <t>Receita vendida</t>
        </is>
      </c>
      <c r="B33" s="17">
        <f>SUM(Passageiros!G2:G47)</f>
        <v/>
      </c>
      <c r="C33" s="7" t="inlineStr"/>
    </row>
    <row r="34">
      <c r="A34" s="10" t="inlineStr">
        <is>
          <t>Já recebido</t>
        </is>
      </c>
      <c r="B34" s="17">
        <f>SUM(Passageiros!H2:H47)</f>
        <v/>
      </c>
      <c r="C34" s="7" t="inlineStr"/>
    </row>
    <row r="35">
      <c r="A35" s="10" t="inlineStr">
        <is>
          <t>Falta receber</t>
        </is>
      </c>
      <c r="B35" s="17">
        <f>SUM(Passageiros!I2:I47)</f>
        <v/>
      </c>
      <c r="C35" s="7" t="inlineStr"/>
    </row>
    <row r="36">
      <c r="A36" s="12" t="inlineStr">
        <is>
          <t>Lucro previsto</t>
        </is>
      </c>
      <c r="B36" s="13">
        <f>B33-B12-B19*B32</f>
        <v/>
      </c>
      <c r="C36" s="7" t="inlineStr"/>
    </row>
  </sheetData>
  <conditionalFormatting sqref="B36">
    <cfRule type="expression" priority="1" dxfId="0">
      <formula>B36&lt;0</formula>
    </cfRule>
    <cfRule type="expression" priority="2" dxfId="1">
      <formula>B36&gt;=0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2" customWidth="1" min="2" max="2"/>
    <col width="16" customWidth="1" min="3" max="3"/>
    <col width="16" customWidth="1" min="4" max="4"/>
    <col width="20" customWidth="1" min="5" max="5"/>
    <col width="10" customWidth="1" min="6" max="6"/>
    <col width="13" customWidth="1" min="7" max="7"/>
    <col width="13" customWidth="1" min="8" max="8"/>
    <col width="13" customWidth="1" min="9" max="9"/>
    <col width="12" customWidth="1" min="10" max="10"/>
    <col width="11" customWidth="1" min="11" max="11"/>
    <col width="30" customWidth="1" min="12" max="12"/>
  </cols>
  <sheetData>
    <row r="1" ht="30" customHeight="1">
      <c r="A1" s="18" t="inlineStr">
        <is>
          <t>#</t>
        </is>
      </c>
      <c r="B1" s="18" t="inlineStr">
        <is>
          <t>Nome do passageiro</t>
        </is>
      </c>
      <c r="C1" s="18" t="inlineStr">
        <is>
          <t>RG / CPF</t>
        </is>
      </c>
      <c r="D1" s="18" t="inlineStr">
        <is>
          <t>Telefone</t>
        </is>
      </c>
      <c r="E1" s="18" t="inlineStr">
        <is>
          <t>Cidade de embarque</t>
        </is>
      </c>
      <c r="F1" s="18" t="inlineStr">
        <is>
          <t>Poltrona</t>
        </is>
      </c>
      <c r="G1" s="18" t="inlineStr">
        <is>
          <t>Valor</t>
        </is>
      </c>
      <c r="H1" s="18" t="inlineStr">
        <is>
          <t>Pago</t>
        </is>
      </c>
      <c r="I1" s="18" t="inlineStr">
        <is>
          <t>Falta pagar</t>
        </is>
      </c>
      <c r="J1" s="18" t="inlineStr">
        <is>
          <t>Situação</t>
        </is>
      </c>
      <c r="K1" s="18" t="inlineStr">
        <is>
          <t>Embarcou?</t>
        </is>
      </c>
      <c r="L1" s="18" t="inlineStr">
        <is>
          <t>Observações</t>
        </is>
      </c>
    </row>
    <row r="2">
      <c r="A2" s="19" t="n">
        <v>1</v>
      </c>
      <c r="B2" s="20" t="n"/>
      <c r="C2" s="20" t="n"/>
      <c r="D2" s="20" t="n"/>
      <c r="E2" s="20" t="n"/>
      <c r="F2" s="19" t="n"/>
      <c r="G2" s="21" t="n"/>
      <c r="H2" s="21" t="n"/>
      <c r="I2" s="21">
        <f>IF(B2="","",G2-H2)</f>
        <v/>
      </c>
      <c r="J2" s="19">
        <f>IF(B2="","",IF(I2&lt;=0,"Quitado","Pendente"))</f>
        <v/>
      </c>
      <c r="K2" s="19" t="n"/>
      <c r="L2" s="20" t="n"/>
    </row>
    <row r="3">
      <c r="A3" s="22" t="n">
        <v>2</v>
      </c>
      <c r="B3" s="23" t="n"/>
      <c r="C3" s="23" t="n"/>
      <c r="D3" s="23" t="n"/>
      <c r="E3" s="23" t="n"/>
      <c r="F3" s="22" t="n"/>
      <c r="G3" s="17" t="n"/>
      <c r="H3" s="17" t="n"/>
      <c r="I3" s="17">
        <f>IF(B3="","",G3-H3)</f>
        <v/>
      </c>
      <c r="J3" s="22">
        <f>IF(B3="","",IF(I3&lt;=0,"Quitado","Pendente"))</f>
        <v/>
      </c>
      <c r="K3" s="22" t="n"/>
      <c r="L3" s="23" t="n"/>
    </row>
    <row r="4">
      <c r="A4" s="19" t="n">
        <v>3</v>
      </c>
      <c r="B4" s="20" t="n"/>
      <c r="C4" s="20" t="n"/>
      <c r="D4" s="20" t="n"/>
      <c r="E4" s="20" t="n"/>
      <c r="F4" s="19" t="n"/>
      <c r="G4" s="21" t="n"/>
      <c r="H4" s="21" t="n"/>
      <c r="I4" s="21">
        <f>IF(B4="","",G4-H4)</f>
        <v/>
      </c>
      <c r="J4" s="19">
        <f>IF(B4="","",IF(I4&lt;=0,"Quitado","Pendente"))</f>
        <v/>
      </c>
      <c r="K4" s="19" t="n"/>
      <c r="L4" s="20" t="n"/>
    </row>
    <row r="5">
      <c r="A5" s="22" t="n">
        <v>4</v>
      </c>
      <c r="B5" s="23" t="n"/>
      <c r="C5" s="23" t="n"/>
      <c r="D5" s="23" t="n"/>
      <c r="E5" s="23" t="n"/>
      <c r="F5" s="22" t="n"/>
      <c r="G5" s="17" t="n"/>
      <c r="H5" s="17" t="n"/>
      <c r="I5" s="17">
        <f>IF(B5="","",G5-H5)</f>
        <v/>
      </c>
      <c r="J5" s="22">
        <f>IF(B5="","",IF(I5&lt;=0,"Quitado","Pendente"))</f>
        <v/>
      </c>
      <c r="K5" s="22" t="n"/>
      <c r="L5" s="23" t="n"/>
    </row>
    <row r="6">
      <c r="A6" s="19" t="n">
        <v>5</v>
      </c>
      <c r="B6" s="20" t="n"/>
      <c r="C6" s="20" t="n"/>
      <c r="D6" s="20" t="n"/>
      <c r="E6" s="20" t="n"/>
      <c r="F6" s="19" t="n"/>
      <c r="G6" s="21" t="n"/>
      <c r="H6" s="21" t="n"/>
      <c r="I6" s="21">
        <f>IF(B6="","",G6-H6)</f>
        <v/>
      </c>
      <c r="J6" s="19">
        <f>IF(B6="","",IF(I6&lt;=0,"Quitado","Pendente"))</f>
        <v/>
      </c>
      <c r="K6" s="19" t="n"/>
      <c r="L6" s="20" t="n"/>
    </row>
    <row r="7">
      <c r="A7" s="22" t="n">
        <v>6</v>
      </c>
      <c r="B7" s="23" t="n"/>
      <c r="C7" s="23" t="n"/>
      <c r="D7" s="23" t="n"/>
      <c r="E7" s="23" t="n"/>
      <c r="F7" s="22" t="n"/>
      <c r="G7" s="17" t="n"/>
      <c r="H7" s="17" t="n"/>
      <c r="I7" s="17">
        <f>IF(B7="","",G7-H7)</f>
        <v/>
      </c>
      <c r="J7" s="22">
        <f>IF(B7="","",IF(I7&lt;=0,"Quitado","Pendente"))</f>
        <v/>
      </c>
      <c r="K7" s="22" t="n"/>
      <c r="L7" s="23" t="n"/>
    </row>
    <row r="8">
      <c r="A8" s="19" t="n">
        <v>7</v>
      </c>
      <c r="B8" s="20" t="n"/>
      <c r="C8" s="20" t="n"/>
      <c r="D8" s="20" t="n"/>
      <c r="E8" s="20" t="n"/>
      <c r="F8" s="19" t="n"/>
      <c r="G8" s="21" t="n"/>
      <c r="H8" s="21" t="n"/>
      <c r="I8" s="21">
        <f>IF(B8="","",G8-H8)</f>
        <v/>
      </c>
      <c r="J8" s="19">
        <f>IF(B8="","",IF(I8&lt;=0,"Quitado","Pendente"))</f>
        <v/>
      </c>
      <c r="K8" s="19" t="n"/>
      <c r="L8" s="20" t="n"/>
    </row>
    <row r="9">
      <c r="A9" s="22" t="n">
        <v>8</v>
      </c>
      <c r="B9" s="23" t="n"/>
      <c r="C9" s="23" t="n"/>
      <c r="D9" s="23" t="n"/>
      <c r="E9" s="23" t="n"/>
      <c r="F9" s="22" t="n"/>
      <c r="G9" s="17" t="n"/>
      <c r="H9" s="17" t="n"/>
      <c r="I9" s="17">
        <f>IF(B9="","",G9-H9)</f>
        <v/>
      </c>
      <c r="J9" s="22">
        <f>IF(B9="","",IF(I9&lt;=0,"Quitado","Pendente"))</f>
        <v/>
      </c>
      <c r="K9" s="22" t="n"/>
      <c r="L9" s="23" t="n"/>
    </row>
    <row r="10">
      <c r="A10" s="19" t="n">
        <v>9</v>
      </c>
      <c r="B10" s="20" t="n"/>
      <c r="C10" s="20" t="n"/>
      <c r="D10" s="20" t="n"/>
      <c r="E10" s="20" t="n"/>
      <c r="F10" s="19" t="n"/>
      <c r="G10" s="21" t="n"/>
      <c r="H10" s="21" t="n"/>
      <c r="I10" s="21">
        <f>IF(B10="","",G10-H10)</f>
        <v/>
      </c>
      <c r="J10" s="19">
        <f>IF(B10="","",IF(I10&lt;=0,"Quitado","Pendente"))</f>
        <v/>
      </c>
      <c r="K10" s="19" t="n"/>
      <c r="L10" s="20" t="n"/>
    </row>
    <row r="11">
      <c r="A11" s="22" t="n">
        <v>10</v>
      </c>
      <c r="B11" s="23" t="n"/>
      <c r="C11" s="23" t="n"/>
      <c r="D11" s="23" t="n"/>
      <c r="E11" s="23" t="n"/>
      <c r="F11" s="22" t="n"/>
      <c r="G11" s="17" t="n"/>
      <c r="H11" s="17" t="n"/>
      <c r="I11" s="17">
        <f>IF(B11="","",G11-H11)</f>
        <v/>
      </c>
      <c r="J11" s="22">
        <f>IF(B11="","",IF(I11&lt;=0,"Quitado","Pendente"))</f>
        <v/>
      </c>
      <c r="K11" s="22" t="n"/>
      <c r="L11" s="23" t="n"/>
    </row>
    <row r="12">
      <c r="A12" s="19" t="n">
        <v>11</v>
      </c>
      <c r="B12" s="20" t="n"/>
      <c r="C12" s="20" t="n"/>
      <c r="D12" s="20" t="n"/>
      <c r="E12" s="20" t="n"/>
      <c r="F12" s="19" t="n"/>
      <c r="G12" s="21" t="n"/>
      <c r="H12" s="21" t="n"/>
      <c r="I12" s="21">
        <f>IF(B12="","",G12-H12)</f>
        <v/>
      </c>
      <c r="J12" s="19">
        <f>IF(B12="","",IF(I12&lt;=0,"Quitado","Pendente"))</f>
        <v/>
      </c>
      <c r="K12" s="19" t="n"/>
      <c r="L12" s="20" t="n"/>
    </row>
    <row r="13">
      <c r="A13" s="22" t="n">
        <v>12</v>
      </c>
      <c r="B13" s="23" t="n"/>
      <c r="C13" s="23" t="n"/>
      <c r="D13" s="23" t="n"/>
      <c r="E13" s="23" t="n"/>
      <c r="F13" s="22" t="n"/>
      <c r="G13" s="17" t="n"/>
      <c r="H13" s="17" t="n"/>
      <c r="I13" s="17">
        <f>IF(B13="","",G13-H13)</f>
        <v/>
      </c>
      <c r="J13" s="22">
        <f>IF(B13="","",IF(I13&lt;=0,"Quitado","Pendente"))</f>
        <v/>
      </c>
      <c r="K13" s="22" t="n"/>
      <c r="L13" s="23" t="n"/>
    </row>
    <row r="14">
      <c r="A14" s="19" t="n">
        <v>13</v>
      </c>
      <c r="B14" s="20" t="n"/>
      <c r="C14" s="20" t="n"/>
      <c r="D14" s="20" t="n"/>
      <c r="E14" s="20" t="n"/>
      <c r="F14" s="19" t="n"/>
      <c r="G14" s="21" t="n"/>
      <c r="H14" s="21" t="n"/>
      <c r="I14" s="21">
        <f>IF(B14="","",G14-H14)</f>
        <v/>
      </c>
      <c r="J14" s="19">
        <f>IF(B14="","",IF(I14&lt;=0,"Quitado","Pendente"))</f>
        <v/>
      </c>
      <c r="K14" s="19" t="n"/>
      <c r="L14" s="20" t="n"/>
    </row>
    <row r="15">
      <c r="A15" s="22" t="n">
        <v>14</v>
      </c>
      <c r="B15" s="23" t="n"/>
      <c r="C15" s="23" t="n"/>
      <c r="D15" s="23" t="n"/>
      <c r="E15" s="23" t="n"/>
      <c r="F15" s="22" t="n"/>
      <c r="G15" s="17" t="n"/>
      <c r="H15" s="17" t="n"/>
      <c r="I15" s="17">
        <f>IF(B15="","",G15-H15)</f>
        <v/>
      </c>
      <c r="J15" s="22">
        <f>IF(B15="","",IF(I15&lt;=0,"Quitado","Pendente"))</f>
        <v/>
      </c>
      <c r="K15" s="22" t="n"/>
      <c r="L15" s="23" t="n"/>
    </row>
    <row r="16">
      <c r="A16" s="19" t="n">
        <v>15</v>
      </c>
      <c r="B16" s="20" t="n"/>
      <c r="C16" s="20" t="n"/>
      <c r="D16" s="20" t="n"/>
      <c r="E16" s="20" t="n"/>
      <c r="F16" s="19" t="n"/>
      <c r="G16" s="21" t="n"/>
      <c r="H16" s="21" t="n"/>
      <c r="I16" s="21">
        <f>IF(B16="","",G16-H16)</f>
        <v/>
      </c>
      <c r="J16" s="19">
        <f>IF(B16="","",IF(I16&lt;=0,"Quitado","Pendente"))</f>
        <v/>
      </c>
      <c r="K16" s="19" t="n"/>
      <c r="L16" s="20" t="n"/>
    </row>
    <row r="17">
      <c r="A17" s="22" t="n">
        <v>16</v>
      </c>
      <c r="B17" s="23" t="n"/>
      <c r="C17" s="23" t="n"/>
      <c r="D17" s="23" t="n"/>
      <c r="E17" s="23" t="n"/>
      <c r="F17" s="22" t="n"/>
      <c r="G17" s="17" t="n"/>
      <c r="H17" s="17" t="n"/>
      <c r="I17" s="17">
        <f>IF(B17="","",G17-H17)</f>
        <v/>
      </c>
      <c r="J17" s="22">
        <f>IF(B17="","",IF(I17&lt;=0,"Quitado","Pendente"))</f>
        <v/>
      </c>
      <c r="K17" s="22" t="n"/>
      <c r="L17" s="23" t="n"/>
    </row>
    <row r="18">
      <c r="A18" s="19" t="n">
        <v>17</v>
      </c>
      <c r="B18" s="20" t="n"/>
      <c r="C18" s="20" t="n"/>
      <c r="D18" s="20" t="n"/>
      <c r="E18" s="20" t="n"/>
      <c r="F18" s="19" t="n"/>
      <c r="G18" s="21" t="n"/>
      <c r="H18" s="21" t="n"/>
      <c r="I18" s="21">
        <f>IF(B18="","",G18-H18)</f>
        <v/>
      </c>
      <c r="J18" s="19">
        <f>IF(B18="","",IF(I18&lt;=0,"Quitado","Pendente"))</f>
        <v/>
      </c>
      <c r="K18" s="19" t="n"/>
      <c r="L18" s="20" t="n"/>
    </row>
    <row r="19">
      <c r="A19" s="22" t="n">
        <v>18</v>
      </c>
      <c r="B19" s="23" t="n"/>
      <c r="C19" s="23" t="n"/>
      <c r="D19" s="23" t="n"/>
      <c r="E19" s="23" t="n"/>
      <c r="F19" s="22" t="n"/>
      <c r="G19" s="17" t="n"/>
      <c r="H19" s="17" t="n"/>
      <c r="I19" s="17">
        <f>IF(B19="","",G19-H19)</f>
        <v/>
      </c>
      <c r="J19" s="22">
        <f>IF(B19="","",IF(I19&lt;=0,"Quitado","Pendente"))</f>
        <v/>
      </c>
      <c r="K19" s="22" t="n"/>
      <c r="L19" s="23" t="n"/>
    </row>
    <row r="20">
      <c r="A20" s="19" t="n">
        <v>19</v>
      </c>
      <c r="B20" s="20" t="n"/>
      <c r="C20" s="20" t="n"/>
      <c r="D20" s="20" t="n"/>
      <c r="E20" s="20" t="n"/>
      <c r="F20" s="19" t="n"/>
      <c r="G20" s="21" t="n"/>
      <c r="H20" s="21" t="n"/>
      <c r="I20" s="21">
        <f>IF(B20="","",G20-H20)</f>
        <v/>
      </c>
      <c r="J20" s="19">
        <f>IF(B20="","",IF(I20&lt;=0,"Quitado","Pendente"))</f>
        <v/>
      </c>
      <c r="K20" s="19" t="n"/>
      <c r="L20" s="20" t="n"/>
    </row>
    <row r="21">
      <c r="A21" s="22" t="n">
        <v>20</v>
      </c>
      <c r="B21" s="23" t="n"/>
      <c r="C21" s="23" t="n"/>
      <c r="D21" s="23" t="n"/>
      <c r="E21" s="23" t="n"/>
      <c r="F21" s="22" t="n"/>
      <c r="G21" s="17" t="n"/>
      <c r="H21" s="17" t="n"/>
      <c r="I21" s="17">
        <f>IF(B21="","",G21-H21)</f>
        <v/>
      </c>
      <c r="J21" s="22">
        <f>IF(B21="","",IF(I21&lt;=0,"Quitado","Pendente"))</f>
        <v/>
      </c>
      <c r="K21" s="22" t="n"/>
      <c r="L21" s="23" t="n"/>
    </row>
    <row r="22">
      <c r="A22" s="19" t="n">
        <v>21</v>
      </c>
      <c r="B22" s="20" t="n"/>
      <c r="C22" s="20" t="n"/>
      <c r="D22" s="20" t="n"/>
      <c r="E22" s="20" t="n"/>
      <c r="F22" s="19" t="n"/>
      <c r="G22" s="21" t="n"/>
      <c r="H22" s="21" t="n"/>
      <c r="I22" s="21">
        <f>IF(B22="","",G22-H22)</f>
        <v/>
      </c>
      <c r="J22" s="19">
        <f>IF(B22="","",IF(I22&lt;=0,"Quitado","Pendente"))</f>
        <v/>
      </c>
      <c r="K22" s="19" t="n"/>
      <c r="L22" s="20" t="n"/>
    </row>
    <row r="23">
      <c r="A23" s="22" t="n">
        <v>22</v>
      </c>
      <c r="B23" s="23" t="n"/>
      <c r="C23" s="23" t="n"/>
      <c r="D23" s="23" t="n"/>
      <c r="E23" s="23" t="n"/>
      <c r="F23" s="22" t="n"/>
      <c r="G23" s="17" t="n"/>
      <c r="H23" s="17" t="n"/>
      <c r="I23" s="17">
        <f>IF(B23="","",G23-H23)</f>
        <v/>
      </c>
      <c r="J23" s="22">
        <f>IF(B23="","",IF(I23&lt;=0,"Quitado","Pendente"))</f>
        <v/>
      </c>
      <c r="K23" s="22" t="n"/>
      <c r="L23" s="23" t="n"/>
    </row>
    <row r="24">
      <c r="A24" s="19" t="n">
        <v>23</v>
      </c>
      <c r="B24" s="20" t="n"/>
      <c r="C24" s="20" t="n"/>
      <c r="D24" s="20" t="n"/>
      <c r="E24" s="20" t="n"/>
      <c r="F24" s="19" t="n"/>
      <c r="G24" s="21" t="n"/>
      <c r="H24" s="21" t="n"/>
      <c r="I24" s="21">
        <f>IF(B24="","",G24-H24)</f>
        <v/>
      </c>
      <c r="J24" s="19">
        <f>IF(B24="","",IF(I24&lt;=0,"Quitado","Pendente"))</f>
        <v/>
      </c>
      <c r="K24" s="19" t="n"/>
      <c r="L24" s="20" t="n"/>
    </row>
    <row r="25">
      <c r="A25" s="22" t="n">
        <v>24</v>
      </c>
      <c r="B25" s="23" t="n"/>
      <c r="C25" s="23" t="n"/>
      <c r="D25" s="23" t="n"/>
      <c r="E25" s="23" t="n"/>
      <c r="F25" s="22" t="n"/>
      <c r="G25" s="17" t="n"/>
      <c r="H25" s="17" t="n"/>
      <c r="I25" s="17">
        <f>IF(B25="","",G25-H25)</f>
        <v/>
      </c>
      <c r="J25" s="22">
        <f>IF(B25="","",IF(I25&lt;=0,"Quitado","Pendente"))</f>
        <v/>
      </c>
      <c r="K25" s="22" t="n"/>
      <c r="L25" s="23" t="n"/>
    </row>
    <row r="26">
      <c r="A26" s="19" t="n">
        <v>25</v>
      </c>
      <c r="B26" s="20" t="n"/>
      <c r="C26" s="20" t="n"/>
      <c r="D26" s="20" t="n"/>
      <c r="E26" s="20" t="n"/>
      <c r="F26" s="19" t="n"/>
      <c r="G26" s="21" t="n"/>
      <c r="H26" s="21" t="n"/>
      <c r="I26" s="21">
        <f>IF(B26="","",G26-H26)</f>
        <v/>
      </c>
      <c r="J26" s="19">
        <f>IF(B26="","",IF(I26&lt;=0,"Quitado","Pendente"))</f>
        <v/>
      </c>
      <c r="K26" s="19" t="n"/>
      <c r="L26" s="20" t="n"/>
    </row>
    <row r="27">
      <c r="A27" s="22" t="n">
        <v>26</v>
      </c>
      <c r="B27" s="23" t="n"/>
      <c r="C27" s="23" t="n"/>
      <c r="D27" s="23" t="n"/>
      <c r="E27" s="23" t="n"/>
      <c r="F27" s="22" t="n"/>
      <c r="G27" s="17" t="n"/>
      <c r="H27" s="17" t="n"/>
      <c r="I27" s="17">
        <f>IF(B27="","",G27-H27)</f>
        <v/>
      </c>
      <c r="J27" s="22">
        <f>IF(B27="","",IF(I27&lt;=0,"Quitado","Pendente"))</f>
        <v/>
      </c>
      <c r="K27" s="22" t="n"/>
      <c r="L27" s="23" t="n"/>
    </row>
    <row r="28">
      <c r="A28" s="19" t="n">
        <v>27</v>
      </c>
      <c r="B28" s="20" t="n"/>
      <c r="C28" s="20" t="n"/>
      <c r="D28" s="20" t="n"/>
      <c r="E28" s="20" t="n"/>
      <c r="F28" s="19" t="n"/>
      <c r="G28" s="21" t="n"/>
      <c r="H28" s="21" t="n"/>
      <c r="I28" s="21">
        <f>IF(B28="","",G28-H28)</f>
        <v/>
      </c>
      <c r="J28" s="19">
        <f>IF(B28="","",IF(I28&lt;=0,"Quitado","Pendente"))</f>
        <v/>
      </c>
      <c r="K28" s="19" t="n"/>
      <c r="L28" s="20" t="n"/>
    </row>
    <row r="29">
      <c r="A29" s="22" t="n">
        <v>28</v>
      </c>
      <c r="B29" s="23" t="n"/>
      <c r="C29" s="23" t="n"/>
      <c r="D29" s="23" t="n"/>
      <c r="E29" s="23" t="n"/>
      <c r="F29" s="22" t="n"/>
      <c r="G29" s="17" t="n"/>
      <c r="H29" s="17" t="n"/>
      <c r="I29" s="17">
        <f>IF(B29="","",G29-H29)</f>
        <v/>
      </c>
      <c r="J29" s="22">
        <f>IF(B29="","",IF(I29&lt;=0,"Quitado","Pendente"))</f>
        <v/>
      </c>
      <c r="K29" s="22" t="n"/>
      <c r="L29" s="23" t="n"/>
    </row>
    <row r="30">
      <c r="A30" s="19" t="n">
        <v>29</v>
      </c>
      <c r="B30" s="20" t="n"/>
      <c r="C30" s="20" t="n"/>
      <c r="D30" s="20" t="n"/>
      <c r="E30" s="20" t="n"/>
      <c r="F30" s="19" t="n"/>
      <c r="G30" s="21" t="n"/>
      <c r="H30" s="21" t="n"/>
      <c r="I30" s="21">
        <f>IF(B30="","",G30-H30)</f>
        <v/>
      </c>
      <c r="J30" s="19">
        <f>IF(B30="","",IF(I30&lt;=0,"Quitado","Pendente"))</f>
        <v/>
      </c>
      <c r="K30" s="19" t="n"/>
      <c r="L30" s="20" t="n"/>
    </row>
    <row r="31">
      <c r="A31" s="22" t="n">
        <v>30</v>
      </c>
      <c r="B31" s="23" t="n"/>
      <c r="C31" s="23" t="n"/>
      <c r="D31" s="23" t="n"/>
      <c r="E31" s="23" t="n"/>
      <c r="F31" s="22" t="n"/>
      <c r="G31" s="17" t="n"/>
      <c r="H31" s="17" t="n"/>
      <c r="I31" s="17">
        <f>IF(B31="","",G31-H31)</f>
        <v/>
      </c>
      <c r="J31" s="22">
        <f>IF(B31="","",IF(I31&lt;=0,"Quitado","Pendente"))</f>
        <v/>
      </c>
      <c r="K31" s="22" t="n"/>
      <c r="L31" s="23" t="n"/>
    </row>
    <row r="32">
      <c r="A32" s="19" t="n">
        <v>31</v>
      </c>
      <c r="B32" s="20" t="n"/>
      <c r="C32" s="20" t="n"/>
      <c r="D32" s="20" t="n"/>
      <c r="E32" s="20" t="n"/>
      <c r="F32" s="19" t="n"/>
      <c r="G32" s="21" t="n"/>
      <c r="H32" s="21" t="n"/>
      <c r="I32" s="21">
        <f>IF(B32="","",G32-H32)</f>
        <v/>
      </c>
      <c r="J32" s="19">
        <f>IF(B32="","",IF(I32&lt;=0,"Quitado","Pendente"))</f>
        <v/>
      </c>
      <c r="K32" s="19" t="n"/>
      <c r="L32" s="20" t="n"/>
    </row>
    <row r="33">
      <c r="A33" s="22" t="n">
        <v>32</v>
      </c>
      <c r="B33" s="23" t="n"/>
      <c r="C33" s="23" t="n"/>
      <c r="D33" s="23" t="n"/>
      <c r="E33" s="23" t="n"/>
      <c r="F33" s="22" t="n"/>
      <c r="G33" s="17" t="n"/>
      <c r="H33" s="17" t="n"/>
      <c r="I33" s="17">
        <f>IF(B33="","",G33-H33)</f>
        <v/>
      </c>
      <c r="J33" s="22">
        <f>IF(B33="","",IF(I33&lt;=0,"Quitado","Pendente"))</f>
        <v/>
      </c>
      <c r="K33" s="22" t="n"/>
      <c r="L33" s="23" t="n"/>
    </row>
    <row r="34">
      <c r="A34" s="19" t="n">
        <v>33</v>
      </c>
      <c r="B34" s="20" t="n"/>
      <c r="C34" s="20" t="n"/>
      <c r="D34" s="20" t="n"/>
      <c r="E34" s="20" t="n"/>
      <c r="F34" s="19" t="n"/>
      <c r="G34" s="21" t="n"/>
      <c r="H34" s="21" t="n"/>
      <c r="I34" s="21">
        <f>IF(B34="","",G34-H34)</f>
        <v/>
      </c>
      <c r="J34" s="19">
        <f>IF(B34="","",IF(I34&lt;=0,"Quitado","Pendente"))</f>
        <v/>
      </c>
      <c r="K34" s="19" t="n"/>
      <c r="L34" s="20" t="n"/>
    </row>
    <row r="35">
      <c r="A35" s="22" t="n">
        <v>34</v>
      </c>
      <c r="B35" s="23" t="n"/>
      <c r="C35" s="23" t="n"/>
      <c r="D35" s="23" t="n"/>
      <c r="E35" s="23" t="n"/>
      <c r="F35" s="22" t="n"/>
      <c r="G35" s="17" t="n"/>
      <c r="H35" s="17" t="n"/>
      <c r="I35" s="17">
        <f>IF(B35="","",G35-H35)</f>
        <v/>
      </c>
      <c r="J35" s="22">
        <f>IF(B35="","",IF(I35&lt;=0,"Quitado","Pendente"))</f>
        <v/>
      </c>
      <c r="K35" s="22" t="n"/>
      <c r="L35" s="23" t="n"/>
    </row>
    <row r="36">
      <c r="A36" s="19" t="n">
        <v>35</v>
      </c>
      <c r="B36" s="20" t="n"/>
      <c r="C36" s="20" t="n"/>
      <c r="D36" s="20" t="n"/>
      <c r="E36" s="20" t="n"/>
      <c r="F36" s="19" t="n"/>
      <c r="G36" s="21" t="n"/>
      <c r="H36" s="21" t="n"/>
      <c r="I36" s="21">
        <f>IF(B36="","",G36-H36)</f>
        <v/>
      </c>
      <c r="J36" s="19">
        <f>IF(B36="","",IF(I36&lt;=0,"Quitado","Pendente"))</f>
        <v/>
      </c>
      <c r="K36" s="19" t="n"/>
      <c r="L36" s="20" t="n"/>
    </row>
    <row r="37">
      <c r="A37" s="22" t="n">
        <v>36</v>
      </c>
      <c r="B37" s="23" t="n"/>
      <c r="C37" s="23" t="n"/>
      <c r="D37" s="23" t="n"/>
      <c r="E37" s="23" t="n"/>
      <c r="F37" s="22" t="n"/>
      <c r="G37" s="17" t="n"/>
      <c r="H37" s="17" t="n"/>
      <c r="I37" s="17">
        <f>IF(B37="","",G37-H37)</f>
        <v/>
      </c>
      <c r="J37" s="22">
        <f>IF(B37="","",IF(I37&lt;=0,"Quitado","Pendente"))</f>
        <v/>
      </c>
      <c r="K37" s="22" t="n"/>
      <c r="L37" s="23" t="n"/>
    </row>
    <row r="38">
      <c r="A38" s="19" t="n">
        <v>37</v>
      </c>
      <c r="B38" s="20" t="n"/>
      <c r="C38" s="20" t="n"/>
      <c r="D38" s="20" t="n"/>
      <c r="E38" s="20" t="n"/>
      <c r="F38" s="19" t="n"/>
      <c r="G38" s="21" t="n"/>
      <c r="H38" s="21" t="n"/>
      <c r="I38" s="21">
        <f>IF(B38="","",G38-H38)</f>
        <v/>
      </c>
      <c r="J38" s="19">
        <f>IF(B38="","",IF(I38&lt;=0,"Quitado","Pendente"))</f>
        <v/>
      </c>
      <c r="K38" s="19" t="n"/>
      <c r="L38" s="20" t="n"/>
    </row>
    <row r="39">
      <c r="A39" s="22" t="n">
        <v>38</v>
      </c>
      <c r="B39" s="23" t="n"/>
      <c r="C39" s="23" t="n"/>
      <c r="D39" s="23" t="n"/>
      <c r="E39" s="23" t="n"/>
      <c r="F39" s="22" t="n"/>
      <c r="G39" s="17" t="n"/>
      <c r="H39" s="17" t="n"/>
      <c r="I39" s="17">
        <f>IF(B39="","",G39-H39)</f>
        <v/>
      </c>
      <c r="J39" s="22">
        <f>IF(B39="","",IF(I39&lt;=0,"Quitado","Pendente"))</f>
        <v/>
      </c>
      <c r="K39" s="22" t="n"/>
      <c r="L39" s="23" t="n"/>
    </row>
    <row r="40">
      <c r="A40" s="19" t="n">
        <v>39</v>
      </c>
      <c r="B40" s="20" t="n"/>
      <c r="C40" s="20" t="n"/>
      <c r="D40" s="20" t="n"/>
      <c r="E40" s="20" t="n"/>
      <c r="F40" s="19" t="n"/>
      <c r="G40" s="21" t="n"/>
      <c r="H40" s="21" t="n"/>
      <c r="I40" s="21">
        <f>IF(B40="","",G40-H40)</f>
        <v/>
      </c>
      <c r="J40" s="19">
        <f>IF(B40="","",IF(I40&lt;=0,"Quitado","Pendente"))</f>
        <v/>
      </c>
      <c r="K40" s="19" t="n"/>
      <c r="L40" s="20" t="n"/>
    </row>
    <row r="41">
      <c r="A41" s="22" t="n">
        <v>40</v>
      </c>
      <c r="B41" s="23" t="n"/>
      <c r="C41" s="23" t="n"/>
      <c r="D41" s="23" t="n"/>
      <c r="E41" s="23" t="n"/>
      <c r="F41" s="22" t="n"/>
      <c r="G41" s="17" t="n"/>
      <c r="H41" s="17" t="n"/>
      <c r="I41" s="17">
        <f>IF(B41="","",G41-H41)</f>
        <v/>
      </c>
      <c r="J41" s="22">
        <f>IF(B41="","",IF(I41&lt;=0,"Quitado","Pendente"))</f>
        <v/>
      </c>
      <c r="K41" s="22" t="n"/>
      <c r="L41" s="23" t="n"/>
    </row>
    <row r="42">
      <c r="A42" s="19" t="n">
        <v>41</v>
      </c>
      <c r="B42" s="20" t="n"/>
      <c r="C42" s="20" t="n"/>
      <c r="D42" s="20" t="n"/>
      <c r="E42" s="20" t="n"/>
      <c r="F42" s="19" t="n"/>
      <c r="G42" s="21" t="n"/>
      <c r="H42" s="21" t="n"/>
      <c r="I42" s="21">
        <f>IF(B42="","",G42-H42)</f>
        <v/>
      </c>
      <c r="J42" s="19">
        <f>IF(B42="","",IF(I42&lt;=0,"Quitado","Pendente"))</f>
        <v/>
      </c>
      <c r="K42" s="19" t="n"/>
      <c r="L42" s="20" t="n"/>
    </row>
    <row r="43">
      <c r="A43" s="22" t="n">
        <v>42</v>
      </c>
      <c r="B43" s="23" t="n"/>
      <c r="C43" s="23" t="n"/>
      <c r="D43" s="23" t="n"/>
      <c r="E43" s="23" t="n"/>
      <c r="F43" s="22" t="n"/>
      <c r="G43" s="17" t="n"/>
      <c r="H43" s="17" t="n"/>
      <c r="I43" s="17">
        <f>IF(B43="","",G43-H43)</f>
        <v/>
      </c>
      <c r="J43" s="22">
        <f>IF(B43="","",IF(I43&lt;=0,"Quitado","Pendente"))</f>
        <v/>
      </c>
      <c r="K43" s="22" t="n"/>
      <c r="L43" s="23" t="n"/>
    </row>
    <row r="44">
      <c r="A44" s="19" t="n">
        <v>43</v>
      </c>
      <c r="B44" s="20" t="n"/>
      <c r="C44" s="20" t="n"/>
      <c r="D44" s="20" t="n"/>
      <c r="E44" s="20" t="n"/>
      <c r="F44" s="19" t="n"/>
      <c r="G44" s="21" t="n"/>
      <c r="H44" s="21" t="n"/>
      <c r="I44" s="21">
        <f>IF(B44="","",G44-H44)</f>
        <v/>
      </c>
      <c r="J44" s="19">
        <f>IF(B44="","",IF(I44&lt;=0,"Quitado","Pendente"))</f>
        <v/>
      </c>
      <c r="K44" s="19" t="n"/>
      <c r="L44" s="20" t="n"/>
    </row>
    <row r="45">
      <c r="A45" s="22" t="n">
        <v>44</v>
      </c>
      <c r="B45" s="23" t="n"/>
      <c r="C45" s="23" t="n"/>
      <c r="D45" s="23" t="n"/>
      <c r="E45" s="23" t="n"/>
      <c r="F45" s="22" t="n"/>
      <c r="G45" s="17" t="n"/>
      <c r="H45" s="17" t="n"/>
      <c r="I45" s="17">
        <f>IF(B45="","",G45-H45)</f>
        <v/>
      </c>
      <c r="J45" s="22">
        <f>IF(B45="","",IF(I45&lt;=0,"Quitado","Pendente"))</f>
        <v/>
      </c>
      <c r="K45" s="22" t="n"/>
      <c r="L45" s="23" t="n"/>
    </row>
    <row r="46">
      <c r="A46" s="19" t="n">
        <v>45</v>
      </c>
      <c r="B46" s="20" t="n"/>
      <c r="C46" s="20" t="n"/>
      <c r="D46" s="20" t="n"/>
      <c r="E46" s="20" t="n"/>
      <c r="F46" s="19" t="n"/>
      <c r="G46" s="21" t="n"/>
      <c r="H46" s="21" t="n"/>
      <c r="I46" s="21">
        <f>IF(B46="","",G46-H46)</f>
        <v/>
      </c>
      <c r="J46" s="19">
        <f>IF(B46="","",IF(I46&lt;=0,"Quitado","Pendente"))</f>
        <v/>
      </c>
      <c r="K46" s="19" t="n"/>
      <c r="L46" s="20" t="n"/>
    </row>
    <row r="47">
      <c r="A47" s="22" t="n">
        <v>46</v>
      </c>
      <c r="B47" s="23" t="n"/>
      <c r="C47" s="23" t="n"/>
      <c r="D47" s="23" t="n"/>
      <c r="E47" s="23" t="n"/>
      <c r="F47" s="22" t="n"/>
      <c r="G47" s="17" t="n"/>
      <c r="H47" s="17" t="n"/>
      <c r="I47" s="17">
        <f>IF(B47="","",G47-H47)</f>
        <v/>
      </c>
      <c r="J47" s="22">
        <f>IF(B47="","",IF(I47&lt;=0,"Quitado","Pendente"))</f>
        <v/>
      </c>
      <c r="K47" s="22" t="n"/>
      <c r="L47" s="23" t="n"/>
    </row>
    <row r="48">
      <c r="B48" s="12" t="inlineStr">
        <is>
          <t>TOTAIS</t>
        </is>
      </c>
      <c r="E48" s="12">
        <f>COUNTA(B2:B47)&amp;" passageiros"</f>
        <v/>
      </c>
      <c r="G48" s="24">
        <f>SUM(G2:G47)</f>
        <v/>
      </c>
      <c r="H48" s="24">
        <f>SUM(H2:H47)</f>
        <v/>
      </c>
      <c r="I48" s="24">
        <f>SUM(I2:I47)</f>
        <v/>
      </c>
      <c r="K48" s="12">
        <f>COUNTIF(K2:K47,"Sim")&amp;" embarcaram"</f>
        <v/>
      </c>
    </row>
    <row r="50">
      <c r="B50" s="7" t="inlineStr">
        <is>
          <t>Poltrona em vermelho = mesma poltrona para dois passageiros.</t>
        </is>
      </c>
    </row>
  </sheetData>
  <conditionalFormatting sqref="J2:J47">
    <cfRule type="expression" priority="1" dxfId="0">
      <formula>J2="Pendente"</formula>
    </cfRule>
    <cfRule type="expression" priority="2" dxfId="1">
      <formula>J2="Quitado"</formula>
    </cfRule>
  </conditionalFormatting>
  <conditionalFormatting sqref="F2:F47">
    <cfRule type="expression" priority="3" dxfId="2">
      <formula>AND(F2&lt;&gt;"",COUNTIF($F$2:$F$47,F2)&gt;1)</formula>
    </cfRule>
  </conditionalFormatting>
  <dataValidations count="2">
    <dataValidation sqref="K2:K47" showDropDown="0" showInputMessage="0" showErrorMessage="0" allowBlank="1" type="list">
      <formula1>"Sim,Não"</formula1>
    </dataValidation>
    <dataValidation sqref="F2:F47" showDropDown="0" showInputMessage="0" showErrorMessage="1" allowBlank="1" error="Poltrona deve ser entre 1 e 46" type="whole" operator="between">
      <formula1>1</formula1>
      <formula2>46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22" customWidth="1" min="3" max="3"/>
    <col width="5" customWidth="1" min="4" max="4"/>
    <col width="22" customWidth="1" min="5" max="5"/>
    <col width="22" customWidth="1" min="6" max="6"/>
  </cols>
  <sheetData>
    <row r="1">
      <c r="A1" s="6" t="inlineStr">
        <is>
          <t>Mapa de poltronas — ônibus 2+2, 46 lugares</t>
        </is>
      </c>
    </row>
    <row r="2">
      <c r="A2" s="7" t="inlineStr">
        <is>
          <t>Preenchido automaticamente pela aba Passageiros. Verde = livre.</t>
        </is>
      </c>
    </row>
    <row r="4">
      <c r="B4" s="25" t="inlineStr">
        <is>
          <t>FRENTE DO ÔNIBUS  ▲  (motorista)</t>
        </is>
      </c>
    </row>
    <row r="6">
      <c r="A6" s="26" t="n">
        <v>1</v>
      </c>
      <c r="B6" s="27" t="inlineStr">
        <is>
          <t>Poltrona 1</t>
        </is>
      </c>
      <c r="C6" s="27" t="inlineStr">
        <is>
          <t>Poltrona 2</t>
        </is>
      </c>
      <c r="E6" s="27" t="inlineStr">
        <is>
          <t>Poltrona 4</t>
        </is>
      </c>
      <c r="F6" s="27" t="inlineStr">
        <is>
          <t>Poltrona 3</t>
        </is>
      </c>
    </row>
    <row r="7">
      <c r="B7" s="28">
        <f>IFERROR(INDEX(Passageiros!$B$2:$B$47,MATCH(1,Passageiros!$F$2:$F$47,0)),"livre")</f>
        <v/>
      </c>
      <c r="C7" s="28">
        <f>IFERROR(INDEX(Passageiros!$B$2:$B$47,MATCH(2,Passageiros!$F$2:$F$47,0)),"livre")</f>
        <v/>
      </c>
      <c r="E7" s="28">
        <f>IFERROR(INDEX(Passageiros!$B$2:$B$47,MATCH(4,Passageiros!$F$2:$F$47,0)),"livre")</f>
        <v/>
      </c>
      <c r="F7" s="28">
        <f>IFERROR(INDEX(Passageiros!$B$2:$B$47,MATCH(3,Passageiros!$F$2:$F$47,0)),"livre")</f>
        <v/>
      </c>
    </row>
    <row r="9">
      <c r="A9" s="26" t="n">
        <v>2</v>
      </c>
      <c r="B9" s="27" t="inlineStr">
        <is>
          <t>Poltrona 5</t>
        </is>
      </c>
      <c r="C9" s="27" t="inlineStr">
        <is>
          <t>Poltrona 6</t>
        </is>
      </c>
      <c r="E9" s="27" t="inlineStr">
        <is>
          <t>Poltrona 8</t>
        </is>
      </c>
      <c r="F9" s="27" t="inlineStr">
        <is>
          <t>Poltrona 7</t>
        </is>
      </c>
    </row>
    <row r="10">
      <c r="B10" s="28">
        <f>IFERROR(INDEX(Passageiros!$B$2:$B$47,MATCH(5,Passageiros!$F$2:$F$47,0)),"livre")</f>
        <v/>
      </c>
      <c r="C10" s="28">
        <f>IFERROR(INDEX(Passageiros!$B$2:$B$47,MATCH(6,Passageiros!$F$2:$F$47,0)),"livre")</f>
        <v/>
      </c>
      <c r="E10" s="28">
        <f>IFERROR(INDEX(Passageiros!$B$2:$B$47,MATCH(8,Passageiros!$F$2:$F$47,0)),"livre")</f>
        <v/>
      </c>
      <c r="F10" s="28">
        <f>IFERROR(INDEX(Passageiros!$B$2:$B$47,MATCH(7,Passageiros!$F$2:$F$47,0)),"livre")</f>
        <v/>
      </c>
    </row>
    <row r="12">
      <c r="A12" s="26" t="n">
        <v>3</v>
      </c>
      <c r="B12" s="27" t="inlineStr">
        <is>
          <t>Poltrona 9</t>
        </is>
      </c>
      <c r="C12" s="27" t="inlineStr">
        <is>
          <t>Poltrona 10</t>
        </is>
      </c>
      <c r="E12" s="27" t="inlineStr">
        <is>
          <t>Poltrona 12</t>
        </is>
      </c>
      <c r="F12" s="27" t="inlineStr">
        <is>
          <t>Poltrona 11</t>
        </is>
      </c>
    </row>
    <row r="13">
      <c r="B13" s="28">
        <f>IFERROR(INDEX(Passageiros!$B$2:$B$47,MATCH(9,Passageiros!$F$2:$F$47,0)),"livre")</f>
        <v/>
      </c>
      <c r="C13" s="28">
        <f>IFERROR(INDEX(Passageiros!$B$2:$B$47,MATCH(10,Passageiros!$F$2:$F$47,0)),"livre")</f>
        <v/>
      </c>
      <c r="E13" s="28">
        <f>IFERROR(INDEX(Passageiros!$B$2:$B$47,MATCH(12,Passageiros!$F$2:$F$47,0)),"livre")</f>
        <v/>
      </c>
      <c r="F13" s="28">
        <f>IFERROR(INDEX(Passageiros!$B$2:$B$47,MATCH(11,Passageiros!$F$2:$F$47,0)),"livre")</f>
        <v/>
      </c>
    </row>
    <row r="15">
      <c r="A15" s="26" t="n">
        <v>4</v>
      </c>
      <c r="B15" s="27" t="inlineStr">
        <is>
          <t>Poltrona 13</t>
        </is>
      </c>
      <c r="C15" s="27" t="inlineStr">
        <is>
          <t>Poltrona 14</t>
        </is>
      </c>
      <c r="E15" s="27" t="inlineStr">
        <is>
          <t>Poltrona 16</t>
        </is>
      </c>
      <c r="F15" s="27" t="inlineStr">
        <is>
          <t>Poltrona 15</t>
        </is>
      </c>
    </row>
    <row r="16">
      <c r="B16" s="28">
        <f>IFERROR(INDEX(Passageiros!$B$2:$B$47,MATCH(13,Passageiros!$F$2:$F$47,0)),"livre")</f>
        <v/>
      </c>
      <c r="C16" s="28">
        <f>IFERROR(INDEX(Passageiros!$B$2:$B$47,MATCH(14,Passageiros!$F$2:$F$47,0)),"livre")</f>
        <v/>
      </c>
      <c r="E16" s="28">
        <f>IFERROR(INDEX(Passageiros!$B$2:$B$47,MATCH(16,Passageiros!$F$2:$F$47,0)),"livre")</f>
        <v/>
      </c>
      <c r="F16" s="28">
        <f>IFERROR(INDEX(Passageiros!$B$2:$B$47,MATCH(15,Passageiros!$F$2:$F$47,0)),"livre")</f>
        <v/>
      </c>
    </row>
    <row r="18">
      <c r="A18" s="26" t="n">
        <v>5</v>
      </c>
      <c r="B18" s="27" t="inlineStr">
        <is>
          <t>Poltrona 17</t>
        </is>
      </c>
      <c r="C18" s="27" t="inlineStr">
        <is>
          <t>Poltrona 18</t>
        </is>
      </c>
      <c r="E18" s="27" t="inlineStr">
        <is>
          <t>Poltrona 20</t>
        </is>
      </c>
      <c r="F18" s="27" t="inlineStr">
        <is>
          <t>Poltrona 19</t>
        </is>
      </c>
    </row>
    <row r="19">
      <c r="B19" s="28">
        <f>IFERROR(INDEX(Passageiros!$B$2:$B$47,MATCH(17,Passageiros!$F$2:$F$47,0)),"livre")</f>
        <v/>
      </c>
      <c r="C19" s="28">
        <f>IFERROR(INDEX(Passageiros!$B$2:$B$47,MATCH(18,Passageiros!$F$2:$F$47,0)),"livre")</f>
        <v/>
      </c>
      <c r="E19" s="28">
        <f>IFERROR(INDEX(Passageiros!$B$2:$B$47,MATCH(20,Passageiros!$F$2:$F$47,0)),"livre")</f>
        <v/>
      </c>
      <c r="F19" s="28">
        <f>IFERROR(INDEX(Passageiros!$B$2:$B$47,MATCH(19,Passageiros!$F$2:$F$47,0)),"livre")</f>
        <v/>
      </c>
    </row>
    <row r="21">
      <c r="A21" s="26" t="n">
        <v>6</v>
      </c>
      <c r="B21" s="27" t="inlineStr">
        <is>
          <t>Poltrona 21</t>
        </is>
      </c>
      <c r="C21" s="27" t="inlineStr">
        <is>
          <t>Poltrona 22</t>
        </is>
      </c>
      <c r="E21" s="27" t="inlineStr">
        <is>
          <t>Poltrona 24</t>
        </is>
      </c>
      <c r="F21" s="27" t="inlineStr">
        <is>
          <t>Poltrona 23</t>
        </is>
      </c>
    </row>
    <row r="22">
      <c r="B22" s="28">
        <f>IFERROR(INDEX(Passageiros!$B$2:$B$47,MATCH(21,Passageiros!$F$2:$F$47,0)),"livre")</f>
        <v/>
      </c>
      <c r="C22" s="28">
        <f>IFERROR(INDEX(Passageiros!$B$2:$B$47,MATCH(22,Passageiros!$F$2:$F$47,0)),"livre")</f>
        <v/>
      </c>
      <c r="E22" s="28">
        <f>IFERROR(INDEX(Passageiros!$B$2:$B$47,MATCH(24,Passageiros!$F$2:$F$47,0)),"livre")</f>
        <v/>
      </c>
      <c r="F22" s="28">
        <f>IFERROR(INDEX(Passageiros!$B$2:$B$47,MATCH(23,Passageiros!$F$2:$F$47,0)),"livre")</f>
        <v/>
      </c>
    </row>
    <row r="24">
      <c r="A24" s="26" t="n">
        <v>7</v>
      </c>
      <c r="B24" s="27" t="inlineStr">
        <is>
          <t>Poltrona 25</t>
        </is>
      </c>
      <c r="C24" s="27" t="inlineStr">
        <is>
          <t>Poltrona 26</t>
        </is>
      </c>
      <c r="E24" s="27" t="inlineStr">
        <is>
          <t>Poltrona 28</t>
        </is>
      </c>
      <c r="F24" s="27" t="inlineStr">
        <is>
          <t>Poltrona 27</t>
        </is>
      </c>
    </row>
    <row r="25">
      <c r="B25" s="28">
        <f>IFERROR(INDEX(Passageiros!$B$2:$B$47,MATCH(25,Passageiros!$F$2:$F$47,0)),"livre")</f>
        <v/>
      </c>
      <c r="C25" s="28">
        <f>IFERROR(INDEX(Passageiros!$B$2:$B$47,MATCH(26,Passageiros!$F$2:$F$47,0)),"livre")</f>
        <v/>
      </c>
      <c r="E25" s="28">
        <f>IFERROR(INDEX(Passageiros!$B$2:$B$47,MATCH(28,Passageiros!$F$2:$F$47,0)),"livre")</f>
        <v/>
      </c>
      <c r="F25" s="28">
        <f>IFERROR(INDEX(Passageiros!$B$2:$B$47,MATCH(27,Passageiros!$F$2:$F$47,0)),"livre")</f>
        <v/>
      </c>
    </row>
    <row r="27">
      <c r="A27" s="26" t="n">
        <v>8</v>
      </c>
      <c r="B27" s="27" t="inlineStr">
        <is>
          <t>Poltrona 29</t>
        </is>
      </c>
      <c r="C27" s="27" t="inlineStr">
        <is>
          <t>Poltrona 30</t>
        </is>
      </c>
      <c r="E27" s="27" t="inlineStr">
        <is>
          <t>Poltrona 32</t>
        </is>
      </c>
      <c r="F27" s="27" t="inlineStr">
        <is>
          <t>Poltrona 31</t>
        </is>
      </c>
    </row>
    <row r="28">
      <c r="B28" s="28">
        <f>IFERROR(INDEX(Passageiros!$B$2:$B$47,MATCH(29,Passageiros!$F$2:$F$47,0)),"livre")</f>
        <v/>
      </c>
      <c r="C28" s="28">
        <f>IFERROR(INDEX(Passageiros!$B$2:$B$47,MATCH(30,Passageiros!$F$2:$F$47,0)),"livre")</f>
        <v/>
      </c>
      <c r="E28" s="28">
        <f>IFERROR(INDEX(Passageiros!$B$2:$B$47,MATCH(32,Passageiros!$F$2:$F$47,0)),"livre")</f>
        <v/>
      </c>
      <c r="F28" s="28">
        <f>IFERROR(INDEX(Passageiros!$B$2:$B$47,MATCH(31,Passageiros!$F$2:$F$47,0)),"livre")</f>
        <v/>
      </c>
    </row>
    <row r="30">
      <c r="A30" s="26" t="n">
        <v>9</v>
      </c>
      <c r="B30" s="27" t="inlineStr">
        <is>
          <t>Poltrona 33</t>
        </is>
      </c>
      <c r="C30" s="27" t="inlineStr">
        <is>
          <t>Poltrona 34</t>
        </is>
      </c>
      <c r="E30" s="27" t="inlineStr">
        <is>
          <t>Poltrona 36</t>
        </is>
      </c>
      <c r="F30" s="27" t="inlineStr">
        <is>
          <t>Poltrona 35</t>
        </is>
      </c>
    </row>
    <row r="31">
      <c r="B31" s="28">
        <f>IFERROR(INDEX(Passageiros!$B$2:$B$47,MATCH(33,Passageiros!$F$2:$F$47,0)),"livre")</f>
        <v/>
      </c>
      <c r="C31" s="28">
        <f>IFERROR(INDEX(Passageiros!$B$2:$B$47,MATCH(34,Passageiros!$F$2:$F$47,0)),"livre")</f>
        <v/>
      </c>
      <c r="E31" s="28">
        <f>IFERROR(INDEX(Passageiros!$B$2:$B$47,MATCH(36,Passageiros!$F$2:$F$47,0)),"livre")</f>
        <v/>
      </c>
      <c r="F31" s="28">
        <f>IFERROR(INDEX(Passageiros!$B$2:$B$47,MATCH(35,Passageiros!$F$2:$F$47,0)),"livre")</f>
        <v/>
      </c>
    </row>
    <row r="33">
      <c r="A33" s="26" t="n">
        <v>10</v>
      </c>
      <c r="B33" s="27" t="inlineStr">
        <is>
          <t>Poltrona 37</t>
        </is>
      </c>
      <c r="C33" s="27" t="inlineStr">
        <is>
          <t>Poltrona 38</t>
        </is>
      </c>
      <c r="E33" s="27" t="inlineStr">
        <is>
          <t>Poltrona 40</t>
        </is>
      </c>
      <c r="F33" s="27" t="inlineStr">
        <is>
          <t>Poltrona 39</t>
        </is>
      </c>
    </row>
    <row r="34">
      <c r="B34" s="28">
        <f>IFERROR(INDEX(Passageiros!$B$2:$B$47,MATCH(37,Passageiros!$F$2:$F$47,0)),"livre")</f>
        <v/>
      </c>
      <c r="C34" s="28">
        <f>IFERROR(INDEX(Passageiros!$B$2:$B$47,MATCH(38,Passageiros!$F$2:$F$47,0)),"livre")</f>
        <v/>
      </c>
      <c r="E34" s="28">
        <f>IFERROR(INDEX(Passageiros!$B$2:$B$47,MATCH(40,Passageiros!$F$2:$F$47,0)),"livre")</f>
        <v/>
      </c>
      <c r="F34" s="28">
        <f>IFERROR(INDEX(Passageiros!$B$2:$B$47,MATCH(39,Passageiros!$F$2:$F$47,0)),"livre")</f>
        <v/>
      </c>
    </row>
    <row r="36">
      <c r="A36" s="26" t="n">
        <v>11</v>
      </c>
      <c r="B36" s="27" t="inlineStr">
        <is>
          <t>Poltrona 41</t>
        </is>
      </c>
      <c r="C36" s="27" t="inlineStr">
        <is>
          <t>Poltrona 42</t>
        </is>
      </c>
      <c r="E36" s="27" t="inlineStr">
        <is>
          <t>Poltrona 44</t>
        </is>
      </c>
      <c r="F36" s="27" t="inlineStr">
        <is>
          <t>Poltrona 43</t>
        </is>
      </c>
    </row>
    <row r="37">
      <c r="B37" s="28">
        <f>IFERROR(INDEX(Passageiros!$B$2:$B$47,MATCH(41,Passageiros!$F$2:$F$47,0)),"livre")</f>
        <v/>
      </c>
      <c r="C37" s="28">
        <f>IFERROR(INDEX(Passageiros!$B$2:$B$47,MATCH(42,Passageiros!$F$2:$F$47,0)),"livre")</f>
        <v/>
      </c>
      <c r="E37" s="28">
        <f>IFERROR(INDEX(Passageiros!$B$2:$B$47,MATCH(44,Passageiros!$F$2:$F$47,0)),"livre")</f>
        <v/>
      </c>
      <c r="F37" s="28">
        <f>IFERROR(INDEX(Passageiros!$B$2:$B$47,MATCH(43,Passageiros!$F$2:$F$47,0)),"livre")</f>
        <v/>
      </c>
    </row>
    <row r="39">
      <c r="B39" s="27" t="inlineStr">
        <is>
          <t>Poltrona 45</t>
        </is>
      </c>
      <c r="C39" s="27" t="inlineStr">
        <is>
          <t>Poltrona 46</t>
        </is>
      </c>
      <c r="E39" s="29" t="inlineStr">
        <is>
          <t>Banheiro</t>
        </is>
      </c>
    </row>
    <row r="40">
      <c r="B40" s="28">
        <f>IFERROR(INDEX(Passageiros!$B$2:$B$47,MATCH(45,Passageiros!$F$2:$F$47,0)),"livre")</f>
        <v/>
      </c>
      <c r="C40" s="28">
        <f>IFERROR(INDEX(Passageiros!$B$2:$B$47,MATCH(46,Passageiros!$F$2:$F$47,0)),"livre")</f>
        <v/>
      </c>
    </row>
    <row r="42">
      <c r="B42" s="7" t="inlineStr">
        <is>
          <t>Numeração 2+2: janela, corredor | corredor, janela. Ajuste ao seu ônibus.</t>
        </is>
      </c>
    </row>
  </sheetData>
  <mergeCells count="2">
    <mergeCell ref="B4:F4"/>
    <mergeCell ref="E39:F40"/>
  </mergeCells>
  <conditionalFormatting sqref="B7">
    <cfRule type="expression" priority="1" dxfId="3">
      <formula>B7="livre"</formula>
    </cfRule>
  </conditionalFormatting>
  <conditionalFormatting sqref="C7">
    <cfRule type="expression" priority="2" dxfId="3">
      <formula>C7="livre"</formula>
    </cfRule>
  </conditionalFormatting>
  <conditionalFormatting sqref="E7">
    <cfRule type="expression" priority="3" dxfId="3">
      <formula>E7="livre"</formula>
    </cfRule>
  </conditionalFormatting>
  <conditionalFormatting sqref="F7">
    <cfRule type="expression" priority="4" dxfId="3">
      <formula>F7="livre"</formula>
    </cfRule>
  </conditionalFormatting>
  <conditionalFormatting sqref="B10">
    <cfRule type="expression" priority="5" dxfId="3">
      <formula>B10="livre"</formula>
    </cfRule>
  </conditionalFormatting>
  <conditionalFormatting sqref="C10">
    <cfRule type="expression" priority="6" dxfId="3">
      <formula>C10="livre"</formula>
    </cfRule>
  </conditionalFormatting>
  <conditionalFormatting sqref="E10">
    <cfRule type="expression" priority="7" dxfId="3">
      <formula>E10="livre"</formula>
    </cfRule>
  </conditionalFormatting>
  <conditionalFormatting sqref="F10">
    <cfRule type="expression" priority="8" dxfId="3">
      <formula>F10="livre"</formula>
    </cfRule>
  </conditionalFormatting>
  <conditionalFormatting sqref="B13">
    <cfRule type="expression" priority="9" dxfId="3">
      <formula>B13="livre"</formula>
    </cfRule>
  </conditionalFormatting>
  <conditionalFormatting sqref="C13">
    <cfRule type="expression" priority="10" dxfId="3">
      <formula>C13="livre"</formula>
    </cfRule>
  </conditionalFormatting>
  <conditionalFormatting sqref="E13">
    <cfRule type="expression" priority="11" dxfId="3">
      <formula>E13="livre"</formula>
    </cfRule>
  </conditionalFormatting>
  <conditionalFormatting sqref="F13">
    <cfRule type="expression" priority="12" dxfId="3">
      <formula>F13="livre"</formula>
    </cfRule>
  </conditionalFormatting>
  <conditionalFormatting sqref="B16">
    <cfRule type="expression" priority="13" dxfId="3">
      <formula>B16="livre"</formula>
    </cfRule>
  </conditionalFormatting>
  <conditionalFormatting sqref="C16">
    <cfRule type="expression" priority="14" dxfId="3">
      <formula>C16="livre"</formula>
    </cfRule>
  </conditionalFormatting>
  <conditionalFormatting sqref="E16">
    <cfRule type="expression" priority="15" dxfId="3">
      <formula>E16="livre"</formula>
    </cfRule>
  </conditionalFormatting>
  <conditionalFormatting sqref="F16">
    <cfRule type="expression" priority="16" dxfId="3">
      <formula>F16="livre"</formula>
    </cfRule>
  </conditionalFormatting>
  <conditionalFormatting sqref="B19">
    <cfRule type="expression" priority="17" dxfId="3">
      <formula>B19="livre"</formula>
    </cfRule>
  </conditionalFormatting>
  <conditionalFormatting sqref="C19">
    <cfRule type="expression" priority="18" dxfId="3">
      <formula>C19="livre"</formula>
    </cfRule>
  </conditionalFormatting>
  <conditionalFormatting sqref="E19">
    <cfRule type="expression" priority="19" dxfId="3">
      <formula>E19="livre"</formula>
    </cfRule>
  </conditionalFormatting>
  <conditionalFormatting sqref="F19">
    <cfRule type="expression" priority="20" dxfId="3">
      <formula>F19="livre"</formula>
    </cfRule>
  </conditionalFormatting>
  <conditionalFormatting sqref="B22">
    <cfRule type="expression" priority="21" dxfId="3">
      <formula>B22="livre"</formula>
    </cfRule>
  </conditionalFormatting>
  <conditionalFormatting sqref="C22">
    <cfRule type="expression" priority="22" dxfId="3">
      <formula>C22="livre"</formula>
    </cfRule>
  </conditionalFormatting>
  <conditionalFormatting sqref="E22">
    <cfRule type="expression" priority="23" dxfId="3">
      <formula>E22="livre"</formula>
    </cfRule>
  </conditionalFormatting>
  <conditionalFormatting sqref="F22">
    <cfRule type="expression" priority="24" dxfId="3">
      <formula>F22="livre"</formula>
    </cfRule>
  </conditionalFormatting>
  <conditionalFormatting sqref="B25">
    <cfRule type="expression" priority="25" dxfId="3">
      <formula>B25="livre"</formula>
    </cfRule>
  </conditionalFormatting>
  <conditionalFormatting sqref="C25">
    <cfRule type="expression" priority="26" dxfId="3">
      <formula>C25="livre"</formula>
    </cfRule>
  </conditionalFormatting>
  <conditionalFormatting sqref="E25">
    <cfRule type="expression" priority="27" dxfId="3">
      <formula>E25="livre"</formula>
    </cfRule>
  </conditionalFormatting>
  <conditionalFormatting sqref="F25">
    <cfRule type="expression" priority="28" dxfId="3">
      <formula>F25="livre"</formula>
    </cfRule>
  </conditionalFormatting>
  <conditionalFormatting sqref="B28">
    <cfRule type="expression" priority="29" dxfId="3">
      <formula>B28="livre"</formula>
    </cfRule>
  </conditionalFormatting>
  <conditionalFormatting sqref="C28">
    <cfRule type="expression" priority="30" dxfId="3">
      <formula>C28="livre"</formula>
    </cfRule>
  </conditionalFormatting>
  <conditionalFormatting sqref="E28">
    <cfRule type="expression" priority="31" dxfId="3">
      <formula>E28="livre"</formula>
    </cfRule>
  </conditionalFormatting>
  <conditionalFormatting sqref="F28">
    <cfRule type="expression" priority="32" dxfId="3">
      <formula>F28="livre"</formula>
    </cfRule>
  </conditionalFormatting>
  <conditionalFormatting sqref="B31">
    <cfRule type="expression" priority="33" dxfId="3">
      <formula>B31="livre"</formula>
    </cfRule>
  </conditionalFormatting>
  <conditionalFormatting sqref="C31">
    <cfRule type="expression" priority="34" dxfId="3">
      <formula>C31="livre"</formula>
    </cfRule>
  </conditionalFormatting>
  <conditionalFormatting sqref="E31">
    <cfRule type="expression" priority="35" dxfId="3">
      <formula>E31="livre"</formula>
    </cfRule>
  </conditionalFormatting>
  <conditionalFormatting sqref="F31">
    <cfRule type="expression" priority="36" dxfId="3">
      <formula>F31="livre"</formula>
    </cfRule>
  </conditionalFormatting>
  <conditionalFormatting sqref="B34">
    <cfRule type="expression" priority="37" dxfId="3">
      <formula>B34="livre"</formula>
    </cfRule>
  </conditionalFormatting>
  <conditionalFormatting sqref="C34">
    <cfRule type="expression" priority="38" dxfId="3">
      <formula>C34="livre"</formula>
    </cfRule>
  </conditionalFormatting>
  <conditionalFormatting sqref="E34">
    <cfRule type="expression" priority="39" dxfId="3">
      <formula>E34="livre"</formula>
    </cfRule>
  </conditionalFormatting>
  <conditionalFormatting sqref="F34">
    <cfRule type="expression" priority="40" dxfId="3">
      <formula>F34="livre"</formula>
    </cfRule>
  </conditionalFormatting>
  <conditionalFormatting sqref="B37">
    <cfRule type="expression" priority="41" dxfId="3">
      <formula>B37="livre"</formula>
    </cfRule>
  </conditionalFormatting>
  <conditionalFormatting sqref="C37">
    <cfRule type="expression" priority="42" dxfId="3">
      <formula>C37="livre"</formula>
    </cfRule>
  </conditionalFormatting>
  <conditionalFormatting sqref="E37">
    <cfRule type="expression" priority="43" dxfId="3">
      <formula>E37="livre"</formula>
    </cfRule>
  </conditionalFormatting>
  <conditionalFormatting sqref="F37">
    <cfRule type="expression" priority="44" dxfId="3">
      <formula>F37="livre"</formula>
    </cfRule>
  </conditionalFormatting>
  <conditionalFormatting sqref="B40">
    <cfRule type="expression" priority="45" dxfId="3">
      <formula>B40="livre"</formula>
    </cfRule>
  </conditionalFormatting>
  <conditionalFormatting sqref="C40">
    <cfRule type="expression" priority="46" dxfId="3">
      <formula>C40="livre"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2026-09-30T23:51:29Z</dcterms:created>
  <dcterms:modified xsi:type="dcterms:W3CDTF">2026-09-30T23:51:29Z</dcterms:modified>
</cp:coreProperties>
</file>